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25" documentId="13_ncr:1_{80FC0B17-FE77-4D9D-A359-6F4A2BC70BEC}" xr6:coauthVersionLast="45" xr6:coauthVersionMax="45" xr10:uidLastSave="{682CE3E4-9AA0-40A6-8712-25BA0D36EC03}"/>
  <bookViews>
    <workbookView xWindow="-108" yWindow="-108" windowWidth="23256" windowHeight="12576" activeTab="2" xr2:uid="{00000000-000D-0000-FFFF-FFFF00000000}"/>
  </bookViews>
  <sheets>
    <sheet name="Custos Agregados" sheetId="2" r:id="rId1"/>
    <sheet name="Custos Financeiros" sheetId="1" r:id="rId2"/>
    <sheet name="Marku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10" i="3" l="1"/>
  <c r="B8" i="3"/>
  <c r="B2" i="3"/>
  <c r="G12" i="1"/>
  <c r="G11" i="1"/>
  <c r="G10" i="1"/>
  <c r="G9" i="1"/>
  <c r="G8" i="1"/>
  <c r="G7" i="1"/>
  <c r="G6" i="1"/>
  <c r="G5" i="1"/>
  <c r="G4" i="1"/>
  <c r="G3" i="1"/>
  <c r="G2" i="1"/>
  <c r="B3" i="2"/>
  <c r="B9" i="2" s="1"/>
  <c r="B10" i="2" s="1"/>
  <c r="B11" i="3" l="1"/>
  <c r="B3" i="3"/>
  <c r="B4" i="3" s="1"/>
  <c r="B12" i="3" s="1"/>
  <c r="B6" i="3" l="1"/>
  <c r="B9" i="3"/>
</calcChain>
</file>

<file path=xl/sharedStrings.xml><?xml version="1.0" encoding="utf-8"?>
<sst xmlns="http://schemas.openxmlformats.org/spreadsheetml/2006/main" count="67" uniqueCount="63">
  <si>
    <t>Total</t>
  </si>
  <si>
    <t>Boleto</t>
  </si>
  <si>
    <t>1x Cartão</t>
  </si>
  <si>
    <t>2x Cartão</t>
  </si>
  <si>
    <t>3x Cartão</t>
  </si>
  <si>
    <t>4x Cartão</t>
  </si>
  <si>
    <t>5x Cartão</t>
  </si>
  <si>
    <t>6x Cartão</t>
  </si>
  <si>
    <t>7x Cartão</t>
  </si>
  <si>
    <t>8x Cartão</t>
  </si>
  <si>
    <t>9x Cartão</t>
  </si>
  <si>
    <t>10x Cartão</t>
  </si>
  <si>
    <t>Preço Venda</t>
  </si>
  <si>
    <t>Embalagem</t>
  </si>
  <si>
    <t>Custo Original</t>
  </si>
  <si>
    <t>Frete Até Sua Loja</t>
  </si>
  <si>
    <t>Etiqueta/Tag</t>
  </si>
  <si>
    <t>Caixa Papelão Correios</t>
  </si>
  <si>
    <t>Fotos do Produto</t>
  </si>
  <si>
    <t>Custo Agregado</t>
  </si>
  <si>
    <t>Custo Físico</t>
  </si>
  <si>
    <t>Markup Básico</t>
  </si>
  <si>
    <t>Desconto Financeiro</t>
  </si>
  <si>
    <t>Valor Recebido</t>
  </si>
  <si>
    <t>Markup Final</t>
  </si>
  <si>
    <t>Markup Venda</t>
  </si>
  <si>
    <t>Custos Operacionais</t>
  </si>
  <si>
    <t>Valores</t>
  </si>
  <si>
    <t>Custo Final</t>
  </si>
  <si>
    <t>Explicação</t>
  </si>
  <si>
    <t>Preço do produto no fornecedor</t>
  </si>
  <si>
    <t>Frete 300 reais / 200 produtos</t>
  </si>
  <si>
    <t>Custo da embalagem primária</t>
  </si>
  <si>
    <t>Custo da caixa</t>
  </si>
  <si>
    <t>Custo da Etiqueta</t>
  </si>
  <si>
    <t>Custo de cada foto dos produtos</t>
  </si>
  <si>
    <t>Soma de todos os custos acima</t>
  </si>
  <si>
    <t>Custo Original + Custo Agregado</t>
  </si>
  <si>
    <t>Lucro Final</t>
  </si>
  <si>
    <t>Custo do Fornecedor</t>
  </si>
  <si>
    <t>Calculado na outra planilha</t>
  </si>
  <si>
    <t>Custo do Fornecedor + Agregado</t>
  </si>
  <si>
    <t>Preço no website</t>
  </si>
  <si>
    <t>Markup Nivel 1</t>
  </si>
  <si>
    <t>Perda média financeira</t>
  </si>
  <si>
    <t>Valor médio recebido</t>
  </si>
  <si>
    <t>Markup 1.5</t>
  </si>
  <si>
    <t>Nesses exemplo, R$ 60 de luz +
R$ 700 de outros custos divididos
por 200 produtos</t>
  </si>
  <si>
    <t>Lucro líquido médio por venda</t>
  </si>
  <si>
    <t>Taxa
Interm</t>
  </si>
  <si>
    <t>Tipo de
Compra</t>
  </si>
  <si>
    <t>Taxa
Parc</t>
  </si>
  <si>
    <t>% Média
Final</t>
  </si>
  <si>
    <t>Preço
Venda</t>
  </si>
  <si>
    <t>Valor
Recebido</t>
  </si>
  <si>
    <t>Markup de Nível 2</t>
  </si>
  <si>
    <t>Exemplo</t>
  </si>
  <si>
    <t>200 / 107,30</t>
  </si>
  <si>
    <t>186,39 * 90,11%</t>
  </si>
  <si>
    <t>108,22 / 107,30</t>
  </si>
  <si>
    <t>(60+700)/200</t>
  </si>
  <si>
    <t>180,22 - 107,30 - 3,80</t>
  </si>
  <si>
    <t>(180,22 - 3,80) / 107,30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</si>
</sst>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charset val="1"/>
    </font>
    <font>
      <sz val="10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2" xfId="0" applyFont="1" applyBorder="1" applyAlignment="1">
      <alignment wrapText="1"/>
    </xf>
    <xf numFmtId="164" fontId="0" fillId="0" borderId="0" xfId="0" applyNumberFormat="1"/>
    <xf numFmtId="0" fontId="2" fillId="2" borderId="4" xfId="0" applyFont="1" applyFill="1" applyBorder="1"/>
    <xf numFmtId="164" fontId="2" fillId="2" borderId="4" xfId="0" applyNumberFormat="1" applyFont="1" applyFill="1" applyBorder="1"/>
    <xf numFmtId="164" fontId="0" fillId="0" borderId="4" xfId="0" applyNumberFormat="1" applyBorder="1"/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/>
    <xf numFmtId="164" fontId="0" fillId="3" borderId="4" xfId="0" applyNumberFormat="1" applyFill="1" applyBorder="1"/>
    <xf numFmtId="0" fontId="0" fillId="0" borderId="4" xfId="0" applyBorder="1"/>
    <xf numFmtId="0" fontId="2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0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0" fillId="0" borderId="4" xfId="0" applyNumberForma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/>
    </xf>
    <xf numFmtId="0" fontId="0" fillId="0" borderId="4" xfId="0" quotePrefix="1" applyBorder="1"/>
  </cellXfs>
  <cellStyles count="2">
    <cellStyle name="Normal" xfId="0" builtinId="0"/>
    <cellStyle name="Porcentagem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164" formatCode="&quot;R$&quot;\ 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164" formatCode="&quot;R$&quot;\ 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14" formatCode="0.00%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14" formatCode="0.00%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14" formatCode="0.00%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numFmt numFmtId="14" formatCode="0.00%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charset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CCCCCC"/>
        </left>
        <right style="thin">
          <color rgb="FFCCCCCC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12" totalsRowShown="0" headerRowDxfId="8" dataDxfId="7">
  <autoFilter ref="A1:G12" xr:uid="{00000000-0009-0000-0100-000001000000}"/>
  <tableColumns count="7">
    <tableColumn id="1" xr3:uid="{00000000-0010-0000-0000-000001000000}" name="Tipo de_x000a_Compra" dataDxfId="6"/>
    <tableColumn id="2" xr3:uid="{00000000-0010-0000-0000-000002000000}" name="Taxa_x000a_Interm" dataDxfId="5"/>
    <tableColumn id="3" xr3:uid="{00000000-0010-0000-0000-000003000000}" name="Taxa_x000a_Parc" dataDxfId="4"/>
    <tableColumn id="4" xr3:uid="{00000000-0010-0000-0000-000004000000}" name="Total" dataDxfId="3"/>
    <tableColumn id="5" xr3:uid="{00000000-0010-0000-0000-000005000000}" name="% Média_x000a_Final" dataDxfId="2"/>
    <tableColumn id="6" xr3:uid="{00000000-0010-0000-0000-000006000000}" name="Preço_x000a_Venda" dataDxfId="1"/>
    <tableColumn id="7" xr3:uid="{00000000-0010-0000-0000-000007000000}" name="Valor_x000a_Recebid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zoomScale="148" zoomScaleNormal="148" workbookViewId="0">
      <selection sqref="A1:C10"/>
    </sheetView>
  </sheetViews>
  <sheetFormatPr defaultRowHeight="14.4" x14ac:dyDescent="0.3"/>
  <cols>
    <col min="1" max="1" width="23.88671875" customWidth="1"/>
    <col min="2" max="2" width="16.109375" style="2" customWidth="1"/>
    <col min="3" max="3" width="28.33203125" customWidth="1"/>
  </cols>
  <sheetData>
    <row r="1" spans="1:3" s="12" customFormat="1" x14ac:dyDescent="0.3">
      <c r="A1" s="13"/>
      <c r="B1" s="14" t="s">
        <v>27</v>
      </c>
      <c r="C1" s="14" t="s">
        <v>29</v>
      </c>
    </row>
    <row r="2" spans="1:3" x14ac:dyDescent="0.3">
      <c r="A2" s="3" t="s">
        <v>14</v>
      </c>
      <c r="B2" s="5">
        <v>100</v>
      </c>
      <c r="C2" s="5" t="s">
        <v>30</v>
      </c>
    </row>
    <row r="3" spans="1:3" x14ac:dyDescent="0.3">
      <c r="A3" s="3" t="s">
        <v>15</v>
      </c>
      <c r="B3" s="5">
        <f>300/200</f>
        <v>1.5</v>
      </c>
      <c r="C3" s="5" t="s">
        <v>31</v>
      </c>
    </row>
    <row r="4" spans="1:3" x14ac:dyDescent="0.3">
      <c r="A4" s="3" t="s">
        <v>13</v>
      </c>
      <c r="B4" s="5">
        <v>2</v>
      </c>
      <c r="C4" s="5" t="s">
        <v>32</v>
      </c>
    </row>
    <row r="5" spans="1:3" x14ac:dyDescent="0.3">
      <c r="A5" s="6" t="s">
        <v>17</v>
      </c>
      <c r="B5" s="5">
        <v>3</v>
      </c>
      <c r="C5" s="5" t="s">
        <v>33</v>
      </c>
    </row>
    <row r="6" spans="1:3" x14ac:dyDescent="0.3">
      <c r="A6" s="3" t="s">
        <v>16</v>
      </c>
      <c r="B6" s="5">
        <v>0.8</v>
      </c>
      <c r="C6" s="5" t="s">
        <v>34</v>
      </c>
    </row>
    <row r="7" spans="1:3" x14ac:dyDescent="0.3">
      <c r="A7" s="3" t="s">
        <v>18</v>
      </c>
      <c r="B7" s="5">
        <v>0</v>
      </c>
      <c r="C7" s="5" t="s">
        <v>35</v>
      </c>
    </row>
    <row r="8" spans="1:3" x14ac:dyDescent="0.3">
      <c r="A8" s="7"/>
      <c r="B8" s="8"/>
      <c r="C8" s="8"/>
    </row>
    <row r="9" spans="1:3" x14ac:dyDescent="0.3">
      <c r="A9" s="3" t="s">
        <v>19</v>
      </c>
      <c r="B9" s="5">
        <f>SUM(B3:B7)</f>
        <v>7.3</v>
      </c>
      <c r="C9" s="5" t="s">
        <v>36</v>
      </c>
    </row>
    <row r="10" spans="1:3" x14ac:dyDescent="0.3">
      <c r="A10" s="3" t="s">
        <v>28</v>
      </c>
      <c r="B10" s="5">
        <f>B2+B9</f>
        <v>107.3</v>
      </c>
      <c r="C10" s="5" t="s">
        <v>37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="142" zoomScaleNormal="142" workbookViewId="0">
      <selection sqref="A1:G12"/>
    </sheetView>
  </sheetViews>
  <sheetFormatPr defaultRowHeight="14.4" x14ac:dyDescent="0.3"/>
  <cols>
    <col min="1" max="1" width="10.109375" bestFit="1" customWidth="1"/>
    <col min="2" max="2" width="8.77734375" bestFit="1" customWidth="1"/>
    <col min="3" max="3" width="7.33203125" bestFit="1" customWidth="1"/>
    <col min="4" max="4" width="9.33203125" bestFit="1" customWidth="1"/>
    <col min="5" max="5" width="10.5546875" bestFit="1" customWidth="1"/>
    <col min="6" max="6" width="9.44140625" bestFit="1" customWidth="1"/>
    <col min="7" max="7" width="11.33203125" bestFit="1" customWidth="1"/>
  </cols>
  <sheetData>
    <row r="1" spans="1:7" ht="27" x14ac:dyDescent="0.3">
      <c r="A1" s="19" t="s">
        <v>50</v>
      </c>
      <c r="B1" s="18" t="s">
        <v>49</v>
      </c>
      <c r="C1" s="18" t="s">
        <v>51</v>
      </c>
      <c r="D1" s="1" t="s">
        <v>0</v>
      </c>
      <c r="E1" s="21" t="s">
        <v>52</v>
      </c>
      <c r="F1" s="18" t="s">
        <v>53</v>
      </c>
      <c r="G1" s="18" t="s">
        <v>54</v>
      </c>
    </row>
    <row r="2" spans="1:7" x14ac:dyDescent="0.3">
      <c r="A2" s="17" t="s">
        <v>1</v>
      </c>
      <c r="B2" s="15">
        <v>4.19E-2</v>
      </c>
      <c r="C2" s="15">
        <v>0</v>
      </c>
      <c r="D2" s="15">
        <v>4.19E-2</v>
      </c>
      <c r="E2" s="15">
        <v>0.95809999999999995</v>
      </c>
      <c r="F2" s="16">
        <v>200</v>
      </c>
      <c r="G2" s="16">
        <f>Tabela1[[#This Row],[Preço
Venda]]*Tabela1[[#This Row],[% Média
Final]]</f>
        <v>191.62</v>
      </c>
    </row>
    <row r="3" spans="1:7" x14ac:dyDescent="0.3">
      <c r="A3" s="17" t="s">
        <v>2</v>
      </c>
      <c r="B3" s="15">
        <v>4.19E-2</v>
      </c>
      <c r="C3" s="15">
        <v>0</v>
      </c>
      <c r="D3" s="15">
        <v>4.19E-2</v>
      </c>
      <c r="E3" s="15">
        <v>0.95809999999999995</v>
      </c>
      <c r="F3" s="16">
        <v>200</v>
      </c>
      <c r="G3" s="16">
        <f>Tabela1[[#This Row],[Preço
Venda]]*Tabela1[[#This Row],[% Média
Final]]</f>
        <v>191.62</v>
      </c>
    </row>
    <row r="4" spans="1:7" x14ac:dyDescent="0.3">
      <c r="A4" s="17" t="s">
        <v>3</v>
      </c>
      <c r="B4" s="15">
        <v>4.19E-2</v>
      </c>
      <c r="C4" s="15">
        <v>4.3200000000000002E-2</v>
      </c>
      <c r="D4" s="15">
        <v>8.5099999999999995E-2</v>
      </c>
      <c r="E4" s="15">
        <v>0.91490000000000005</v>
      </c>
      <c r="F4" s="16">
        <v>200</v>
      </c>
      <c r="G4" s="16">
        <f>Tabela1[[#This Row],[Preço
Venda]]*Tabela1[[#This Row],[% Média
Final]]</f>
        <v>182.98000000000002</v>
      </c>
    </row>
    <row r="5" spans="1:7" x14ac:dyDescent="0.3">
      <c r="A5" s="17" t="s">
        <v>4</v>
      </c>
      <c r="B5" s="15">
        <v>4.19E-2</v>
      </c>
      <c r="C5" s="15">
        <v>5.7000000000000002E-2</v>
      </c>
      <c r="D5" s="15">
        <v>9.8900000000000002E-2</v>
      </c>
      <c r="E5" s="15">
        <v>0.90110000000000001</v>
      </c>
      <c r="F5" s="16">
        <v>200</v>
      </c>
      <c r="G5" s="16">
        <f>Tabela1[[#This Row],[Preço
Venda]]*Tabela1[[#This Row],[% Média
Final]]</f>
        <v>180.22</v>
      </c>
    </row>
    <row r="6" spans="1:7" x14ac:dyDescent="0.3">
      <c r="A6" s="17" t="s">
        <v>5</v>
      </c>
      <c r="B6" s="15">
        <v>4.19E-2</v>
      </c>
      <c r="C6" s="15">
        <v>7.0499999999999993E-2</v>
      </c>
      <c r="D6" s="15">
        <v>0.1124</v>
      </c>
      <c r="E6" s="15">
        <v>0.88759999999999994</v>
      </c>
      <c r="F6" s="16">
        <v>200</v>
      </c>
      <c r="G6" s="16">
        <f>Tabela1[[#This Row],[Preço
Venda]]*Tabela1[[#This Row],[% Média
Final]]</f>
        <v>177.51999999999998</v>
      </c>
    </row>
    <row r="7" spans="1:7" x14ac:dyDescent="0.3">
      <c r="A7" s="17" t="s">
        <v>6</v>
      </c>
      <c r="B7" s="15">
        <v>4.19E-2</v>
      </c>
      <c r="C7" s="15">
        <v>8.3799999999999999E-2</v>
      </c>
      <c r="D7" s="15">
        <v>0.12570000000000001</v>
      </c>
      <c r="E7" s="15">
        <v>0.87429999999999997</v>
      </c>
      <c r="F7" s="16">
        <v>200</v>
      </c>
      <c r="G7" s="16">
        <f>Tabela1[[#This Row],[Preço
Venda]]*Tabela1[[#This Row],[% Média
Final]]</f>
        <v>174.85999999999999</v>
      </c>
    </row>
    <row r="8" spans="1:7" x14ac:dyDescent="0.3">
      <c r="A8" s="17" t="s">
        <v>7</v>
      </c>
      <c r="B8" s="15">
        <v>4.19E-2</v>
      </c>
      <c r="C8" s="15">
        <v>9.6799999999999997E-2</v>
      </c>
      <c r="D8" s="15">
        <v>0.13869999999999999</v>
      </c>
      <c r="E8" s="15">
        <v>0.86129999999999995</v>
      </c>
      <c r="F8" s="16">
        <v>200</v>
      </c>
      <c r="G8" s="16">
        <f>Tabela1[[#This Row],[Preço
Venda]]*Tabela1[[#This Row],[% Média
Final]]</f>
        <v>172.26</v>
      </c>
    </row>
    <row r="9" spans="1:7" x14ac:dyDescent="0.3">
      <c r="A9" s="17" t="s">
        <v>8</v>
      </c>
      <c r="B9" s="15">
        <v>4.19E-2</v>
      </c>
      <c r="C9" s="15">
        <v>0.1096</v>
      </c>
      <c r="D9" s="15">
        <v>0.1515</v>
      </c>
      <c r="E9" s="15">
        <v>0.84850000000000003</v>
      </c>
      <c r="F9" s="16">
        <v>200</v>
      </c>
      <c r="G9" s="16">
        <f>Tabela1[[#This Row],[Preço
Venda]]*Tabela1[[#This Row],[% Média
Final]]</f>
        <v>169.70000000000002</v>
      </c>
    </row>
    <row r="10" spans="1:7" x14ac:dyDescent="0.3">
      <c r="A10" s="17" t="s">
        <v>9</v>
      </c>
      <c r="B10" s="15">
        <v>4.19E-2</v>
      </c>
      <c r="C10" s="15">
        <v>0.1222</v>
      </c>
      <c r="D10" s="15">
        <v>0.1641</v>
      </c>
      <c r="E10" s="15">
        <v>0.83589999999999998</v>
      </c>
      <c r="F10" s="16">
        <v>200</v>
      </c>
      <c r="G10" s="16">
        <f>Tabela1[[#This Row],[Preço
Venda]]*Tabela1[[#This Row],[% Média
Final]]</f>
        <v>167.18</v>
      </c>
    </row>
    <row r="11" spans="1:7" x14ac:dyDescent="0.3">
      <c r="A11" s="17" t="s">
        <v>10</v>
      </c>
      <c r="B11" s="15">
        <v>4.19E-2</v>
      </c>
      <c r="C11" s="15">
        <v>0.13450000000000001</v>
      </c>
      <c r="D11" s="15">
        <v>0.1764</v>
      </c>
      <c r="E11" s="15">
        <v>0.8236</v>
      </c>
      <c r="F11" s="16">
        <v>200</v>
      </c>
      <c r="G11" s="16">
        <f>Tabela1[[#This Row],[Preço
Venda]]*Tabela1[[#This Row],[% Média
Final]]</f>
        <v>164.72</v>
      </c>
    </row>
    <row r="12" spans="1:7" x14ac:dyDescent="0.3">
      <c r="A12" s="20" t="s">
        <v>11</v>
      </c>
      <c r="B12" s="15">
        <v>4.19E-2</v>
      </c>
      <c r="C12" s="15">
        <v>0.14649999999999999</v>
      </c>
      <c r="D12" s="15">
        <v>0.18840000000000001</v>
      </c>
      <c r="E12" s="15">
        <v>0.81159999999999999</v>
      </c>
      <c r="F12" s="16">
        <v>200</v>
      </c>
      <c r="G12" s="16">
        <f>Tabela1[[#This Row],[Preço
Venda]]*Tabela1[[#This Row],[% Média
Final]]</f>
        <v>162.32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tabSelected="1" zoomScale="148" zoomScaleNormal="148" workbookViewId="0">
      <selection activeCell="F9" sqref="F9"/>
    </sheetView>
  </sheetViews>
  <sheetFormatPr defaultRowHeight="14.4" x14ac:dyDescent="0.3"/>
  <cols>
    <col min="1" max="1" width="20.44140625" customWidth="1"/>
    <col min="2" max="2" width="16.44140625" style="2" customWidth="1"/>
    <col min="3" max="3" width="26.77734375" customWidth="1"/>
    <col min="4" max="4" width="20.21875" customWidth="1"/>
  </cols>
  <sheetData>
    <row r="1" spans="1:4" x14ac:dyDescent="0.3">
      <c r="A1" s="3"/>
      <c r="B1" s="14" t="s">
        <v>27</v>
      </c>
      <c r="C1" s="4" t="s">
        <v>29</v>
      </c>
      <c r="D1" s="4" t="s">
        <v>56</v>
      </c>
    </row>
    <row r="2" spans="1:4" x14ac:dyDescent="0.3">
      <c r="A2" s="3" t="s">
        <v>14</v>
      </c>
      <c r="B2" s="22">
        <f>'Custos Agregados'!B2</f>
        <v>100</v>
      </c>
      <c r="C2" s="9" t="s">
        <v>39</v>
      </c>
      <c r="D2" s="9"/>
    </row>
    <row r="3" spans="1:4" x14ac:dyDescent="0.3">
      <c r="A3" s="3" t="s">
        <v>19</v>
      </c>
      <c r="B3" s="22">
        <f>'Custos Agregados'!B9</f>
        <v>7.3</v>
      </c>
      <c r="C3" s="9" t="s">
        <v>40</v>
      </c>
      <c r="D3" s="9"/>
    </row>
    <row r="4" spans="1:4" x14ac:dyDescent="0.3">
      <c r="A4" s="3" t="s">
        <v>20</v>
      </c>
      <c r="B4" s="25">
        <f>B2+B3</f>
        <v>107.3</v>
      </c>
      <c r="C4" s="9" t="s">
        <v>41</v>
      </c>
      <c r="D4" s="9"/>
    </row>
    <row r="5" spans="1:4" x14ac:dyDescent="0.3">
      <c r="A5" s="3" t="s">
        <v>12</v>
      </c>
      <c r="B5" s="22">
        <v>200</v>
      </c>
      <c r="C5" s="9" t="s">
        <v>42</v>
      </c>
      <c r="D5" s="9"/>
    </row>
    <row r="6" spans="1:4" x14ac:dyDescent="0.3">
      <c r="A6" s="3" t="s">
        <v>21</v>
      </c>
      <c r="B6" s="23">
        <f>B5/B4</f>
        <v>1.8639328984156571</v>
      </c>
      <c r="C6" s="9" t="s">
        <v>43</v>
      </c>
      <c r="D6" s="9" t="s">
        <v>57</v>
      </c>
    </row>
    <row r="7" spans="1:4" x14ac:dyDescent="0.3">
      <c r="A7" s="3" t="s">
        <v>22</v>
      </c>
      <c r="B7" s="23">
        <f>'Custos Financeiros'!E5</f>
        <v>0.90110000000000001</v>
      </c>
      <c r="C7" s="9" t="s">
        <v>44</v>
      </c>
      <c r="D7" s="9"/>
    </row>
    <row r="8" spans="1:4" x14ac:dyDescent="0.3">
      <c r="A8" s="3" t="s">
        <v>23</v>
      </c>
      <c r="B8" s="22">
        <f>B5*B7</f>
        <v>180.22</v>
      </c>
      <c r="C8" s="9" t="s">
        <v>45</v>
      </c>
      <c r="D8" s="9" t="s">
        <v>58</v>
      </c>
    </row>
    <row r="9" spans="1:4" x14ac:dyDescent="0.3">
      <c r="A9" s="3" t="s">
        <v>25</v>
      </c>
      <c r="B9" s="23">
        <f>B8/B4</f>
        <v>1.6795899347623486</v>
      </c>
      <c r="C9" s="9" t="s">
        <v>46</v>
      </c>
      <c r="D9" s="9" t="s">
        <v>59</v>
      </c>
    </row>
    <row r="10" spans="1:4" ht="43.2" x14ac:dyDescent="0.3">
      <c r="A10" s="10" t="s">
        <v>26</v>
      </c>
      <c r="B10" s="24">
        <f>(60+700)/200</f>
        <v>3.8</v>
      </c>
      <c r="C10" s="11" t="s">
        <v>47</v>
      </c>
      <c r="D10" s="26" t="s">
        <v>60</v>
      </c>
    </row>
    <row r="11" spans="1:4" x14ac:dyDescent="0.3">
      <c r="A11" s="3" t="s">
        <v>38</v>
      </c>
      <c r="B11" s="22">
        <f>B8-B10-B4</f>
        <v>69.11999999999999</v>
      </c>
      <c r="C11" s="9" t="s">
        <v>48</v>
      </c>
      <c r="D11" s="9" t="s">
        <v>61</v>
      </c>
    </row>
    <row r="12" spans="1:4" x14ac:dyDescent="0.3">
      <c r="A12" s="3" t="s">
        <v>24</v>
      </c>
      <c r="B12" s="23">
        <f>(B8-B10)/B4</f>
        <v>1.6441752096924509</v>
      </c>
      <c r="C12" s="9" t="s">
        <v>55</v>
      </c>
      <c r="D12" s="9" t="s">
        <v>62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Custos Agregados</vt:lpstr>
      <vt:lpstr>Custos Financeiros</vt:lpstr>
      <vt:lpstr>Markup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2020-04-17T15:17:34Z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c6285e9d-d29e-4ccb-9c51-2c33fa8af439</vt:lpwstr>
  </property>
</Properties>
</file>